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<sst xmlns="http://schemas.openxmlformats.org/spreadsheetml/2006/main" count="168" uniqueCount="113">
  <si>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</si>
  <si>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</si>
  <si>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</si>
  <si>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</si>
  <si>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</si>
  <si>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</si>
  <si>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</si>
  <si>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</si>
  <si>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</si>
  <si>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</si>
  <si>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</si>
  <si>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</si>
  <si>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</si>
  <si>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</si>
  <si>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</si>
  <si>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</si>
  <si>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</si>
  <si>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</si>
  <si>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</si>
  <si>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</si>
  <si>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</si>
  <si>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</si>
  <si>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</si>
  <si>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</si>
  <si>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</si>
  <si>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</si>
  <si>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</si>
  <si>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</si>
  <si>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</si>
  <si>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</si>
  <si>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</si>
  <si>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</si>
  <si>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</si>
  <si>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</si>
  <si>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</si>
  <si>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</si>
  <si>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</si>
  <si>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</si>
  <si>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</si>
  <si>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</si>
  <si>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</si>
  <si>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</si>
  <si>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</si>
  <si>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</si>
  <si>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</si>
  <si>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</si>
  <si>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</si>
  <si>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</si>
  <si>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</si>
  <si>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</si>
  <si>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</si>
  <si>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</si>
  <si>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</si>
  <si>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</si>
  <si>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</si>
  <si>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</si>
  <si>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</si>
  <si>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</si>
  <si>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</si>
  <si>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</si>
  <si>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</si>
  <si>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</si>
  <si>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</si>
  <si>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</si>
  <si>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</si>
  <si>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</si>
  <si>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</si>
  <si>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</si>
  <si>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</si>
  <si>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</si>
  <si>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</si>
  <si>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</si>
  <si>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</si>
  <si>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</si>
  <si>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</si>
  <si>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</si>
  <si>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</si>
  <si>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</si>
  <si>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</si>
  <si>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</si>
  <si>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</si>
  <si>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</si>
  <si>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</si>
  <si>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</si>
  <si>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</si>
  <si>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</si>
  <si>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</si>
  <si>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</si>
  <si>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</si>
  <si>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</si>
  <si>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</si>
  <si>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</si>
  <si>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</si>
  <si>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</si>
  <si>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</si>
  <si>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</si>
  <si>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</si>
  <si>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</si>
  <si>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</si>
  <si>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</si>
  <si>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</si>
  <si>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</si>
  <si>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</si>
  <si>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</si>
  <si>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</si>
  <si>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</si>
  <si>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</si>
  <si>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</si>
  <si>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</si>
  <si>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</si>
  <si>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</si>
  <si>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</si>
  <si>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18.04.2019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</si>
</sst>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5" fillId="6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59372.80000000002</c:v>
                </c:pt>
              </c:numCache>
            </c:numRef>
          </c:val>
          <c:shape val="box"/>
        </c:ser>
        <c:shape val="box"/>
        <c:axId val="45663586"/>
        <c:axId val="8319091"/>
      </c:bar3D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261090.8</c:v>
                </c:pt>
              </c:numCache>
            </c:numRef>
          </c:val>
          <c:shape val="box"/>
        </c:ser>
        <c:shape val="box"/>
        <c:axId val="7762956"/>
        <c:axId val="2757741"/>
      </c:bar3D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109873.09999999995</c:v>
                </c:pt>
              </c:numCache>
            </c:numRef>
          </c:val>
          <c:shape val="box"/>
        </c:ser>
        <c:shape val="box"/>
        <c:axId val="24819670"/>
        <c:axId val="22050439"/>
      </c:bar3D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6905.199999999998</c:v>
                </c:pt>
              </c:numCache>
            </c:numRef>
          </c:val>
          <c:shape val="box"/>
        </c:ser>
        <c:shape val="box"/>
        <c:axId val="64236224"/>
        <c:axId val="41255105"/>
      </c:bar3D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11269.000000000002</c:v>
                </c:pt>
              </c:numCache>
            </c:numRef>
          </c:val>
          <c:shape val="box"/>
        </c:ser>
        <c:shape val="box"/>
        <c:axId val="35751626"/>
        <c:axId val="53329179"/>
      </c:bar3D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29179"/>
        <c:crosses val="autoZero"/>
        <c:auto val="1"/>
        <c:lblOffset val="100"/>
        <c:tickLblSkip val="2"/>
        <c:noMultiLvlLbl val="0"/>
      </c:catAx>
      <c:valAx>
        <c:axId val="53329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1190.5999999999997</c:v>
                </c:pt>
              </c:numCache>
            </c:numRef>
          </c:val>
          <c:shape val="box"/>
        </c:ser>
        <c:shape val="box"/>
        <c:axId val="10200564"/>
        <c:axId val="24696213"/>
      </c:bar3D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24031.699999999993</c:v>
                </c:pt>
              </c:numCache>
            </c:numRef>
          </c:val>
          <c:shape val="box"/>
        </c:ser>
        <c:shape val="box"/>
        <c:axId val="20939326"/>
        <c:axId val="54236207"/>
      </c:bar3D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261090.8</c:v>
                </c:pt>
                <c:pt idx="1">
                  <c:v>109873.09999999995</c:v>
                </c:pt>
                <c:pt idx="2">
                  <c:v>6905.199999999998</c:v>
                </c:pt>
                <c:pt idx="3">
                  <c:v>11269.000000000002</c:v>
                </c:pt>
                <c:pt idx="4">
                  <c:v>1190.5999999999997</c:v>
                </c:pt>
                <c:pt idx="5">
                  <c:v>59372.80000000002</c:v>
                </c:pt>
                <c:pt idx="6">
                  <c:v>24031.699999999993</c:v>
                </c:pt>
              </c:numCache>
            </c:numRef>
          </c:val>
          <c:shape val="box"/>
        </c:ser>
        <c:shape val="box"/>
        <c:axId val="18363816"/>
        <c:axId val="31056617"/>
      </c:bar3D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89968.20000000001</c:v>
                </c:pt>
                <c:pt idx="4">
                  <c:v>122.9</c:v>
                </c:pt>
                <c:pt idx="5">
                  <c:v>1257112.6000000003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267733.39999999997</c:v>
                </c:pt>
                <c:pt idx="1">
                  <c:v>48987.2</c:v>
                </c:pt>
                <c:pt idx="2">
                  <c:v>16339.599999999997</c:v>
                </c:pt>
                <c:pt idx="3">
                  <c:v>21980.700000000004</c:v>
                </c:pt>
                <c:pt idx="4">
                  <c:v>36.599999999999994</c:v>
                </c:pt>
                <c:pt idx="5">
                  <c:v>285079.39999999997</c:v>
                </c:pt>
              </c:numCache>
            </c:numRef>
          </c:val>
          <c:shape val="box"/>
        </c:ser>
        <c:shape val="box"/>
        <c:axId val="11074098"/>
        <c:axId val="32558019"/>
      </c:bar3D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A1">
      <selection activeCell="A2" sqref="A2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</f>
        <v>261090.8</v>
      </c>
      <c r="E6" s="3">
        <f>D6/D156*100</f>
        <v>40.78543869479498</v>
      </c>
      <c r="F6" s="3">
        <f>D6/B6*100</f>
        <v>79.27461926498816</v>
      </c>
      <c r="G6" s="3">
        <f aca="true" t="shared" si="0" ref="G6:G43">D6/C6*100</f>
        <v>28.376896284169362</v>
      </c>
      <c r="H6" s="36">
        <f>B6-D6</f>
        <v>68259</v>
      </c>
      <c r="I6" s="36">
        <f aca="true" t="shared" si="1" ref="I6:I43">C6-D6</f>
        <v>658991.5</v>
      </c>
      <c r="J6" s="142"/>
      <c r="L6" s="143">
        <f>H6-H7</f>
        <v>55800.19999999998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30.496210513736983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74.79528194788939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0.01401811170673191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525.8+44.4+601.2+43.3+356.4+55.6+22.2+1183.8+262+357.1+64+47.5+133.7+449.5+46.4+224.9+741.1+480.4+382.5-93.5+0.2+240.3+427.1+446.9+102.1+46+154.6+766.9+945+400+1+1121.4+59+682.9+18.7+363.3+73.4+41.9+403.7+10.1+702.9+518+32.3+798.8+479.5+841.8+9.7</f>
        <v>15615.799999999997</v>
      </c>
      <c r="E10" s="94">
        <f>D10/D6*100</f>
        <v>5.980984393168966</v>
      </c>
      <c r="F10" s="94">
        <f aca="true" t="shared" si="3" ref="F10:F41">D10/B10*100</f>
        <v>81.94431325629965</v>
      </c>
      <c r="G10" s="94">
        <f t="shared" si="0"/>
        <v>35.9481397244002</v>
      </c>
      <c r="H10" s="92">
        <f t="shared" si="2"/>
        <v>3440.800000000001</v>
      </c>
      <c r="I10" s="92">
        <f t="shared" si="1"/>
        <v>27824.000000000007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39.4+1482.5+161.1+446.7+223.7+143.2+2067.6+42+0.7+3077.2+2292.1+4098.5+884.8+1.1+688.8+1267.7+920.8+531.8+2870.4+2522+1076.6+267.2+3290.1+1467.5+255.7+697.1+813.5+565.4+107.9+63.1-5.9+65.1+547.6+206.2+1957.7+517+1972.2+544.3+1550.3+130.4+1057.3+163.5+114.1</f>
        <v>41185.99999999999</v>
      </c>
      <c r="E11" s="94">
        <f>D11/D6*100</f>
        <v>15.774588763755748</v>
      </c>
      <c r="F11" s="94">
        <f t="shared" si="3"/>
        <v>70.21246490314374</v>
      </c>
      <c r="G11" s="94">
        <f t="shared" si="0"/>
        <v>41.930560971164965</v>
      </c>
      <c r="H11" s="92">
        <f t="shared" si="2"/>
        <v>17473.100000000006</v>
      </c>
      <c r="I11" s="92">
        <f t="shared" si="1"/>
        <v>57038.30000000001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134.7+863.6+21+169+134.3+503.1+242.3+376.7+419.7+11.5+196.3+194.7+350.5</f>
        <v>3617.3999999999996</v>
      </c>
      <c r="E12" s="94">
        <f>D12/D6*100</f>
        <v>1.3854950078669948</v>
      </c>
      <c r="F12" s="94">
        <f t="shared" si="3"/>
        <v>79.13804419164295</v>
      </c>
      <c r="G12" s="94">
        <f t="shared" si="0"/>
        <v>27.849290179533764</v>
      </c>
      <c r="H12" s="92">
        <f>B12-D12</f>
        <v>953.6000000000004</v>
      </c>
      <c r="I12" s="92">
        <f t="shared" si="1"/>
        <v>9371.800000000001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5351.400000000018</v>
      </c>
      <c r="E13" s="94">
        <f>D13/D6*100</f>
        <v>2.0496317756121694</v>
      </c>
      <c r="F13" s="94">
        <f t="shared" si="3"/>
        <v>46.44425543732987</v>
      </c>
      <c r="G13" s="94">
        <f t="shared" si="0"/>
        <v>14.913925962672053</v>
      </c>
      <c r="H13" s="92">
        <f t="shared" si="2"/>
        <v>6170.799999999972</v>
      </c>
      <c r="I13" s="92">
        <f t="shared" si="1"/>
        <v>30530.49999999995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</f>
        <v>109873.09999999995</v>
      </c>
      <c r="E18" s="3">
        <f>D18/D156*100</f>
        <v>17.16346414449332</v>
      </c>
      <c r="F18" s="3">
        <f>D18/B18*100</f>
        <v>74.80324449152654</v>
      </c>
      <c r="G18" s="3">
        <f t="shared" si="0"/>
        <v>26.28607834116485</v>
      </c>
      <c r="H18" s="36">
        <f>B18-D18</f>
        <v>37009.70000000004</v>
      </c>
      <c r="I18" s="36">
        <f t="shared" si="1"/>
        <v>308116.6000000001</v>
      </c>
      <c r="J18" s="142"/>
      <c r="L18" s="143">
        <f>H18-H19</f>
        <v>31361.30000000004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9880.4+236.6+6921+499.9+9964.9+430.2+258.6+5793.8+50.4+1023.5+21.4+9702.8+983.7+1447.3+3314.6+585.3+0.7+743.9+7774.7+2133.2+803.2+33.9</f>
        <v>62603.99999999999</v>
      </c>
      <c r="E19" s="129">
        <f>D19/D18*100</f>
        <v>56.97845969577633</v>
      </c>
      <c r="F19" s="129">
        <f t="shared" si="3"/>
        <v>91.72424705944407</v>
      </c>
      <c r="G19" s="129">
        <f t="shared" si="0"/>
        <v>30.485610591173657</v>
      </c>
      <c r="H19" s="128">
        <f t="shared" si="2"/>
        <v>5648.4000000000015</v>
      </c>
      <c r="I19" s="128">
        <f t="shared" si="1"/>
        <v>142751.90000000002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109873.09999999995</v>
      </c>
      <c r="E25" s="94">
        <f>D25/D18*100</f>
        <v>100</v>
      </c>
      <c r="F25" s="94">
        <f t="shared" si="3"/>
        <v>74.94233006980411</v>
      </c>
      <c r="G25" s="94">
        <f t="shared" si="0"/>
        <v>26.349078144023956</v>
      </c>
      <c r="H25" s="92">
        <f>B25-D25</f>
        <v>36737.100000000035</v>
      </c>
      <c r="I25" s="92">
        <f t="shared" si="1"/>
        <v>307117.20000000007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f>9016.3-20</f>
        <v>8996.3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238.4+293+43.5+2+39.3+520.9+174.4+181.2+85.5+20.9+137.9+290.2+173.9+53.1+2.1+1.1+14+954.2-0.1+111.5+189.8+1.9+691.6+343.2+7.5-0.1+137+2.4+142.9+7.4+11.4+645.7+261.4-0.1+185.8+10+194.2+438.5+103.2+2.9+164.1+18.2+9.3</f>
        <v>6905.199999999998</v>
      </c>
      <c r="E33" s="3">
        <f>D33/D156*100</f>
        <v>1.078673056558478</v>
      </c>
      <c r="F33" s="3">
        <f>D33/B33*100</f>
        <v>76.75599968876092</v>
      </c>
      <c r="G33" s="3">
        <f t="shared" si="0"/>
        <v>25.63672275272138</v>
      </c>
      <c r="H33" s="36">
        <f t="shared" si="2"/>
        <v>2091.1000000000013</v>
      </c>
      <c r="I33" s="36">
        <f t="shared" si="1"/>
        <v>20029.600000000002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95.5+254.3+520.9+145.6+77.4+290.2+14+629.4+494.6+11.4+607.6+26.4+384.9+103.2+27.1</f>
        <v>3682.5</v>
      </c>
      <c r="E34" s="94">
        <f>D34/D33*100</f>
        <v>53.329374963795416</v>
      </c>
      <c r="F34" s="94">
        <f t="shared" si="3"/>
        <v>80.10484870896869</v>
      </c>
      <c r="G34" s="94">
        <f t="shared" si="0"/>
        <v>25.8315913522917</v>
      </c>
      <c r="H34" s="92">
        <f t="shared" si="2"/>
        <v>914.6000000000004</v>
      </c>
      <c r="I34" s="92">
        <f t="shared" si="1"/>
        <v>10573.3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10+2+7.5+3</f>
        <v>22.5</v>
      </c>
      <c r="E35" s="94">
        <f>D35/D33*100</f>
        <v>0.325841394890807</v>
      </c>
      <c r="F35" s="94">
        <f t="shared" si="3"/>
        <v>100</v>
      </c>
      <c r="G35" s="94">
        <f t="shared" si="0"/>
        <v>25.83237657864524</v>
      </c>
      <c r="H35" s="92">
        <f t="shared" si="2"/>
        <v>0</v>
      </c>
      <c r="I35" s="92">
        <f t="shared" si="1"/>
        <v>64.6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7.411805595782892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38.7+2+2.3+2.6+2.1+1.9+12.2+7.5+2.4+10+18.2</f>
        <v>99.9</v>
      </c>
      <c r="E37" s="99">
        <f>D37/D33*100</f>
        <v>1.4467357933151832</v>
      </c>
      <c r="F37" s="99">
        <f t="shared" si="3"/>
        <v>42.69230769230769</v>
      </c>
      <c r="G37" s="99">
        <f t="shared" si="0"/>
        <v>9.227784962128212</v>
      </c>
      <c r="H37" s="96">
        <f t="shared" si="2"/>
        <v>134.1</v>
      </c>
      <c r="I37" s="96">
        <f t="shared" si="1"/>
        <v>982.6999999999999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0.7385738284191626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2941.699999999999</v>
      </c>
      <c r="C39" s="112">
        <f>C33-C34-C36-C37-C35-C38</f>
        <v>9190.9</v>
      </c>
      <c r="D39" s="112">
        <f>D33-D34-D36-D37-D35-D38</f>
        <v>2537.4999999999977</v>
      </c>
      <c r="E39" s="94">
        <f>D39/D33*100</f>
        <v>36.74766842379654</v>
      </c>
      <c r="F39" s="94">
        <f t="shared" si="3"/>
        <v>86.25964578305057</v>
      </c>
      <c r="G39" s="94">
        <f t="shared" si="0"/>
        <v>27.60883047362062</v>
      </c>
      <c r="H39" s="92">
        <f>B39-D39</f>
        <v>404.2000000000012</v>
      </c>
      <c r="I39" s="92">
        <f t="shared" si="1"/>
        <v>6653.4000000000015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18+9.7+7.2+11.6+18.4+18.7+25.1+13.5+2.2+2+16.6+22.9+12+21+7.7+15.6</f>
        <v>222.20000000000002</v>
      </c>
      <c r="E43" s="3">
        <f>D43/D156*100</f>
        <v>0.03471024056758586</v>
      </c>
      <c r="F43" s="3">
        <f>D43/B43*100</f>
        <v>72.37785016286645</v>
      </c>
      <c r="G43" s="3">
        <f t="shared" si="0"/>
        <v>22.67115600448934</v>
      </c>
      <c r="H43" s="36">
        <f t="shared" si="2"/>
        <v>84.79999999999998</v>
      </c>
      <c r="I43" s="36">
        <f t="shared" si="1"/>
        <v>757.9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346.4+682.6-0.1+14.1+556.7+0.1+721.1+127.1+71.4+15.4+390.3+13.9+56.1+905.8+4.8+61.3+2.9+439.8+0.3+42</f>
        <v>4452.000000000001</v>
      </c>
      <c r="E46" s="3">
        <f>D46/D156*100</f>
        <v>0.6954545049815133</v>
      </c>
      <c r="F46" s="3">
        <f>D46/B46*100</f>
        <v>79.21144402533629</v>
      </c>
      <c r="G46" s="3">
        <f aca="true" t="shared" si="4" ref="G46:G78">D46/C46*100</f>
        <v>26.591646209256908</v>
      </c>
      <c r="H46" s="36">
        <f>B46-D46</f>
        <v>1168.3999999999987</v>
      </c>
      <c r="I46" s="36">
        <f aca="true" t="shared" si="5" ref="I46:I79">C46-D46</f>
        <v>12290.099999999999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87.45956873315362</v>
      </c>
      <c r="F47" s="94">
        <f aca="true" t="shared" si="6" ref="F47:F76">D47/B47*100</f>
        <v>80.01520693765156</v>
      </c>
      <c r="G47" s="94">
        <f t="shared" si="4"/>
        <v>25.49751488124472</v>
      </c>
      <c r="H47" s="92">
        <f aca="true" t="shared" si="7" ref="H47:H76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0.6513926325247079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13.9+43.7+37.9+3.3+112.6+65.7+2.1+15.6+56.1+2.7+37.7+0.1+42</f>
        <v>433.40000000000003</v>
      </c>
      <c r="E50" s="94">
        <f>D50/D46*100</f>
        <v>9.734950584007187</v>
      </c>
      <c r="F50" s="94">
        <f t="shared" si="6"/>
        <v>70.55184763145044</v>
      </c>
      <c r="G50" s="94">
        <f t="shared" si="4"/>
        <v>43.40945512820513</v>
      </c>
      <c r="H50" s="92">
        <f t="shared" si="7"/>
        <v>180.89999999999992</v>
      </c>
      <c r="I50" s="92">
        <f t="shared" si="5"/>
        <v>565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95.90000000000106</v>
      </c>
      <c r="E51" s="94">
        <f>D51/D46*100</f>
        <v>2.154088050314489</v>
      </c>
      <c r="F51" s="94">
        <f t="shared" si="6"/>
        <v>89.2093023255825</v>
      </c>
      <c r="G51" s="94">
        <f t="shared" si="4"/>
        <v>26.281172924089162</v>
      </c>
      <c r="H51" s="92">
        <f t="shared" si="7"/>
        <v>11.5999999999988</v>
      </c>
      <c r="I51" s="92">
        <f t="shared" si="5"/>
        <v>268.99999999999784</v>
      </c>
      <c r="K51" s="156"/>
    </row>
    <row r="52" spans="1:10" ht="18.75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721.7+145.3+5+112.8+1132.7+7.6+9.6+17.1+0.3+1056.5+185.3+56.2+95+1327.2+403.4+2.3+70.2+233.5+966+52.7+123+9.9-0.1+532.2+8.3+75.6+313.4+1771.2+5.9+0.1+98.2+182.6+0.5+835.2+180.6+94+438</f>
        <v>11269.000000000002</v>
      </c>
      <c r="E52" s="3">
        <f>D52/D156*100</f>
        <v>1.7603496892714903</v>
      </c>
      <c r="F52" s="3">
        <f>D52/B52*100</f>
        <v>60.18993291458361</v>
      </c>
      <c r="G52" s="3">
        <f t="shared" si="4"/>
        <v>20.641538050108256</v>
      </c>
      <c r="H52" s="36">
        <f>B52-D52</f>
        <v>7453.4</v>
      </c>
      <c r="I52" s="36">
        <f t="shared" si="5"/>
        <v>43324.8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59.78702635548849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3.2+7.6+9.6+11.4+10.1+24.7+6.6+7.8+2.3+6.6+70.1+102.1+3.2+185.8+105+116.2</f>
        <v>672.3</v>
      </c>
      <c r="E55" s="94">
        <f>D55/D52*100</f>
        <v>5.96592421687816</v>
      </c>
      <c r="F55" s="94">
        <f t="shared" si="6"/>
        <v>45.20575578267885</v>
      </c>
      <c r="G55" s="94">
        <f t="shared" si="4"/>
        <v>15.519032339973682</v>
      </c>
      <c r="H55" s="92">
        <f t="shared" si="7"/>
        <v>814.9000000000001</v>
      </c>
      <c r="I55" s="92">
        <f t="shared" si="5"/>
        <v>3659.8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0.3+1.2+21.4+80.5+2.4+14.5+22.9+268+5.9+0.1+8.8+0.5+18.5+22.5</f>
        <v>467.50000000000006</v>
      </c>
      <c r="E56" s="94">
        <f>D56/D52*100</f>
        <v>4.148549117046765</v>
      </c>
      <c r="F56" s="94">
        <f t="shared" si="6"/>
        <v>68.61881696756203</v>
      </c>
      <c r="G56" s="94">
        <f t="shared" si="4"/>
        <v>33.23617233044221</v>
      </c>
      <c r="H56" s="92">
        <f t="shared" si="7"/>
        <v>213.7999999999999</v>
      </c>
      <c r="I56" s="92">
        <f t="shared" si="5"/>
        <v>939.0999999999999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227+242+245</f>
        <v>714</v>
      </c>
      <c r="E57" s="94">
        <f>D57/D52*100</f>
        <v>6.335965924216877</v>
      </c>
      <c r="F57" s="94">
        <f>D57/B57*100</f>
        <v>49.03846153846153</v>
      </c>
      <c r="G57" s="94">
        <f>D57/C57*100</f>
        <v>15.387931034482758</v>
      </c>
      <c r="H57" s="92">
        <f t="shared" si="7"/>
        <v>742</v>
      </c>
      <c r="I57" s="92">
        <f t="shared" si="5"/>
        <v>3926</v>
      </c>
    </row>
    <row r="58" spans="1:9" s="142" customFormat="1" ht="18.75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2677.800000000003</v>
      </c>
      <c r="E58" s="94">
        <f>D58/D52*100</f>
        <v>23.76253438636971</v>
      </c>
      <c r="F58" s="94">
        <f t="shared" si="6"/>
        <v>44.22679901564078</v>
      </c>
      <c r="G58" s="94">
        <f t="shared" si="4"/>
        <v>14.681886966247792</v>
      </c>
      <c r="H58" s="92">
        <f>B58-D58</f>
        <v>3376.8999999999987</v>
      </c>
      <c r="I58" s="92">
        <f>C58-D58</f>
        <v>15561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80.6+106+88.7+4.1+0.3+50.7+49.2+44+180.6+100.8+125+0.6+0.8+205.4-0.2+30.8+60.6+59.8+0.5+2.3</f>
        <v>1190.5999999999997</v>
      </c>
      <c r="E60" s="3">
        <f>D60/D156*100</f>
        <v>0.18598565445440016</v>
      </c>
      <c r="F60" s="3">
        <f>D60/B60*100</f>
        <v>73.03846389792035</v>
      </c>
      <c r="G60" s="3">
        <f t="shared" si="4"/>
        <v>11.594682767687585</v>
      </c>
      <c r="H60" s="36">
        <f>B60-D60</f>
        <v>439.5000000000002</v>
      </c>
      <c r="I60" s="36">
        <f t="shared" si="5"/>
        <v>9077.9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</f>
        <v>961.5000000000001</v>
      </c>
      <c r="E61" s="94">
        <f>D61/D60*100</f>
        <v>80.75760120947425</v>
      </c>
      <c r="F61" s="94">
        <f t="shared" si="6"/>
        <v>82.1654418048197</v>
      </c>
      <c r="G61" s="94">
        <f t="shared" si="4"/>
        <v>26.510242907165903</v>
      </c>
      <c r="H61" s="92">
        <f t="shared" si="7"/>
        <v>208.69999999999993</v>
      </c>
      <c r="I61" s="92">
        <f t="shared" si="5"/>
        <v>2665.4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</f>
        <v>203.4</v>
      </c>
      <c r="E63" s="94">
        <f>D63/D60*100</f>
        <v>17.08382328237864</v>
      </c>
      <c r="F63" s="94">
        <f t="shared" si="6"/>
        <v>68.1178834561286</v>
      </c>
      <c r="G63" s="94">
        <f t="shared" si="4"/>
        <v>42.794024826425414</v>
      </c>
      <c r="H63" s="92">
        <f t="shared" si="7"/>
        <v>95.20000000000002</v>
      </c>
      <c r="I63" s="92">
        <f t="shared" si="5"/>
        <v>271.9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25.699999999999562</v>
      </c>
      <c r="E65" s="94">
        <f>D65/D60*100</f>
        <v>2.1585755081471163</v>
      </c>
      <c r="F65" s="94">
        <f t="shared" si="6"/>
        <v>15.933044017358702</v>
      </c>
      <c r="G65" s="94">
        <f t="shared" si="4"/>
        <v>2.86319073083774</v>
      </c>
      <c r="H65" s="92">
        <f t="shared" si="7"/>
        <v>135.60000000000028</v>
      </c>
      <c r="I65" s="92">
        <f t="shared" si="5"/>
        <v>871.9000000000008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197.70000000000002</v>
      </c>
      <c r="E70" s="27">
        <f>D70/D156*100</f>
        <v>0.030883053826335393</v>
      </c>
      <c r="F70" s="3">
        <f>D70/B70*100</f>
        <v>70.91104734576757</v>
      </c>
      <c r="G70" s="3">
        <f t="shared" si="4"/>
        <v>38.18813984933359</v>
      </c>
      <c r="H70" s="36">
        <f>B70-D70</f>
        <v>81.1</v>
      </c>
      <c r="I70" s="36">
        <f t="shared" si="5"/>
        <v>320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84.62316641375823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21" customHeight="1">
      <c r="A72" s="157" t="s">
        <v>107</v>
      </c>
      <c r="B72" s="112">
        <f>91.8-22.7-7.6</f>
        <v>61.49999999999999</v>
      </c>
      <c r="C72" s="113">
        <f>396.5-65.8-22.7-7.6</f>
        <v>300.4</v>
      </c>
      <c r="D72" s="92">
        <f>0.6+6.4+23.4</f>
        <v>30.4</v>
      </c>
      <c r="E72" s="94">
        <f>D72/D71*100</f>
        <v>18.170950388523607</v>
      </c>
      <c r="F72" s="94">
        <f t="shared" si="6"/>
        <v>49.43089430894309</v>
      </c>
      <c r="G72" s="94">
        <f t="shared" si="4"/>
        <v>10.119840213049267</v>
      </c>
      <c r="H72" s="92">
        <f t="shared" si="7"/>
        <v>31.099999999999994</v>
      </c>
      <c r="I72" s="92">
        <f t="shared" si="5"/>
        <v>270</v>
      </c>
    </row>
    <row r="73" spans="1:9" s="142" customFormat="1" ht="18.75" thickBot="1">
      <c r="A73" s="90" t="s">
        <v>46</v>
      </c>
      <c r="B73" s="112">
        <f>23.4</f>
        <v>23.4</v>
      </c>
      <c r="C73" s="113">
        <v>23.4</v>
      </c>
      <c r="D73" s="113">
        <v>23.4</v>
      </c>
      <c r="E73" s="94">
        <f>D73/D72*100</f>
        <v>76.97368421052632</v>
      </c>
      <c r="F73" s="94">
        <f>D73/B73*100</f>
        <v>100</v>
      </c>
      <c r="G73" s="94">
        <f>D73/C73*100</f>
        <v>100</v>
      </c>
      <c r="H73" s="92">
        <f>B73-D73</f>
        <v>0</v>
      </c>
      <c r="I73" s="92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4"/>
        <v>#DIV/0!</v>
      </c>
      <c r="H74" s="36">
        <f>B74-D74</f>
        <v>0</v>
      </c>
      <c r="I74" s="36">
        <f t="shared" si="5"/>
        <v>0</v>
      </c>
      <c r="J74" s="142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6"/>
        <v>#DIV/0!</v>
      </c>
      <c r="G76" s="1" t="e">
        <f t="shared" si="4"/>
        <v>#DIV/0!</v>
      </c>
      <c r="H76" s="33">
        <f t="shared" si="7"/>
        <v>0</v>
      </c>
      <c r="I76" s="33">
        <f t="shared" si="5"/>
        <v>0</v>
      </c>
      <c r="J76" s="142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4"/>
        <v>#DIV/0!</v>
      </c>
      <c r="H78" s="33"/>
      <c r="I78" s="33">
        <f t="shared" si="5"/>
        <v>0</v>
      </c>
      <c r="J78" s="142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5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44"/>
      <c r="J80" s="142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8" ref="G81:G95">D81/C81*100</f>
        <v>#DIV/0!</v>
      </c>
      <c r="H81" s="36">
        <f>B81-D81</f>
        <v>0</v>
      </c>
      <c r="I81" s="36">
        <f aca="true" t="shared" si="9" ref="I81:I95">C81-D81</f>
        <v>0</v>
      </c>
      <c r="J81" s="142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8"/>
        <v>#DIV/0!</v>
      </c>
      <c r="H83" s="33">
        <f>B83-D83</f>
        <v>0</v>
      </c>
      <c r="I83" s="33">
        <f t="shared" si="9"/>
        <v>0</v>
      </c>
      <c r="J83" s="141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8"/>
        <v>#DIV/0!</v>
      </c>
      <c r="H85" s="33"/>
      <c r="I85" s="33">
        <f t="shared" si="9"/>
        <v>0</v>
      </c>
      <c r="J85" s="141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8"/>
        <v>#DIV/0!</v>
      </c>
      <c r="H86" s="36"/>
      <c r="I86" s="36">
        <f t="shared" si="9"/>
        <v>0</v>
      </c>
      <c r="J86" s="142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8"/>
        <v>#DIV/0!</v>
      </c>
      <c r="H88" s="48"/>
      <c r="I88" s="33">
        <f t="shared" si="9"/>
        <v>0</v>
      </c>
      <c r="J88" s="142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8"/>
        <v>#DIV/0!</v>
      </c>
      <c r="H89" s="36"/>
      <c r="I89" s="36">
        <f t="shared" si="9"/>
        <v>0</v>
      </c>
      <c r="J89" s="142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8"/>
        <v>#DIV/0!</v>
      </c>
      <c r="H91" s="33"/>
      <c r="I91" s="33">
        <f t="shared" si="9"/>
        <v>0</v>
      </c>
      <c r="J91" s="142"/>
    </row>
    <row r="92" spans="1:10" ht="19.5" thickBot="1">
      <c r="A92" s="11" t="s">
        <v>8</v>
      </c>
      <c r="B92" s="41">
        <f>74175.7-200</f>
        <v>73975.7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</f>
        <v>59372.80000000002</v>
      </c>
      <c r="E92" s="3">
        <f>D92/D156*100</f>
        <v>9.27472624289452</v>
      </c>
      <c r="F92" s="3">
        <f aca="true" t="shared" si="10" ref="F92:F98">D92/B92*100</f>
        <v>80.25986911918376</v>
      </c>
      <c r="G92" s="3">
        <f t="shared" si="8"/>
        <v>28.471970793748845</v>
      </c>
      <c r="H92" s="36">
        <f aca="true" t="shared" si="11" ref="H92:H98">B92-D92</f>
        <v>14602.89999999998</v>
      </c>
      <c r="I92" s="36">
        <f t="shared" si="9"/>
        <v>149157.89999999997</v>
      </c>
      <c r="J92" s="142"/>
    </row>
    <row r="93" spans="1:9" s="142" customFormat="1" ht="21.75" customHeight="1">
      <c r="A93" s="90" t="s">
        <v>3</v>
      </c>
      <c r="B93" s="112">
        <f>69303.9-200+105</f>
        <v>69208.9</v>
      </c>
      <c r="C93" s="113">
        <f>195523.2+200-200</f>
        <v>195523.2</v>
      </c>
      <c r="D93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</f>
        <v>56462.79999999999</v>
      </c>
      <c r="E93" s="94">
        <f>D93/D92*100</f>
        <v>95.0987657647946</v>
      </c>
      <c r="F93" s="94">
        <f t="shared" si="10"/>
        <v>81.58314898806366</v>
      </c>
      <c r="G93" s="94">
        <f t="shared" si="8"/>
        <v>28.877800690659722</v>
      </c>
      <c r="H93" s="92">
        <f t="shared" si="11"/>
        <v>12746.100000000006</v>
      </c>
      <c r="I93" s="92">
        <f t="shared" si="9"/>
        <v>139060.40000000002</v>
      </c>
    </row>
    <row r="94" spans="1:9" s="142" customFormat="1" ht="18">
      <c r="A94" s="90" t="s">
        <v>23</v>
      </c>
      <c r="B94" s="112">
        <v>1313.2</v>
      </c>
      <c r="C94" s="113">
        <v>2704.7</v>
      </c>
      <c r="D94" s="92">
        <f>56.2+5.4+7.1+340.1+77+0.5+3+170+5.7+0.1+23.6+4.9+3.8+156.9+5.1+2.6</f>
        <v>862</v>
      </c>
      <c r="E94" s="94">
        <f>D94/D92*100</f>
        <v>1.4518432682979407</v>
      </c>
      <c r="F94" s="94">
        <f t="shared" si="10"/>
        <v>65.64118184587268</v>
      </c>
      <c r="G94" s="94">
        <f t="shared" si="8"/>
        <v>31.870447739120795</v>
      </c>
      <c r="H94" s="92">
        <f t="shared" si="11"/>
        <v>451.20000000000005</v>
      </c>
      <c r="I94" s="92">
        <f t="shared" si="9"/>
        <v>1842.6999999999998</v>
      </c>
    </row>
    <row r="95" spans="1:9" s="142" customFormat="1" ht="18" hidden="1">
      <c r="A95" s="90" t="s">
        <v>12</v>
      </c>
      <c r="B95" s="112"/>
      <c r="C95" s="113"/>
      <c r="D95" s="113"/>
      <c r="E95" s="114">
        <f>D95/D92*100</f>
        <v>0</v>
      </c>
      <c r="F95" s="94"/>
      <c r="G95" s="94" t="e">
        <f t="shared" si="8"/>
        <v>#DIV/0!</v>
      </c>
      <c r="H95" s="92">
        <f t="shared" si="11"/>
        <v>0</v>
      </c>
      <c r="I95" s="92">
        <f t="shared" si="9"/>
        <v>0</v>
      </c>
    </row>
    <row r="96" spans="1:9" s="142" customFormat="1" ht="18.75" thickBot="1">
      <c r="A96" s="90" t="s">
        <v>25</v>
      </c>
      <c r="B96" s="113">
        <f>B92-B93-B94-B95</f>
        <v>3453.600000000003</v>
      </c>
      <c r="C96" s="113">
        <f>C92-C93-C94-C95</f>
        <v>10302.79999999997</v>
      </c>
      <c r="D96" s="113">
        <f>D92-D93-D94-D95</f>
        <v>2048.000000000029</v>
      </c>
      <c r="E96" s="94">
        <f>D96/D92*100</f>
        <v>3.4493909669074534</v>
      </c>
      <c r="F96" s="94">
        <f t="shared" si="10"/>
        <v>59.30044012045481</v>
      </c>
      <c r="G96" s="94">
        <f>D96/C96*100</f>
        <v>19.878091392631468</v>
      </c>
      <c r="H96" s="92">
        <f t="shared" si="11"/>
        <v>1405.599999999974</v>
      </c>
      <c r="I96" s="92">
        <f>C96-D96</f>
        <v>8254.799999999941</v>
      </c>
    </row>
    <row r="97" spans="1:10" ht="18.75">
      <c r="A97" s="75" t="s">
        <v>10</v>
      </c>
      <c r="B97" s="83">
        <f>37189-185.6+44.8-3000</f>
        <v>34048.200000000004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550.6+16+384.3+525.5+369.8+2.6+13.2+66.6+29.8+815.4+66.6+46.7+1198.1+490.3+154+72.1+121.6+525.1+495.6+452.5+67.7+766.7+27.8+2611.4+110.1+3.8+3.3+441.8+656.5+3.5+157.9+215.4+10546.5+1149.5+25.1+98.2+543.6+176.7+29.8</f>
        <v>24031.699999999993</v>
      </c>
      <c r="E97" s="74">
        <f>D97/D156*100</f>
        <v>3.7540328003962773</v>
      </c>
      <c r="F97" s="76">
        <f t="shared" si="10"/>
        <v>70.58141105844065</v>
      </c>
      <c r="G97" s="73">
        <f>D97/C97*100</f>
        <v>18.476386419009874</v>
      </c>
      <c r="H97" s="77">
        <f t="shared" si="11"/>
        <v>10016.500000000011</v>
      </c>
      <c r="I97" s="79">
        <f>C97-D97</f>
        <v>106035.40000000001</v>
      </c>
      <c r="J97" s="142"/>
    </row>
    <row r="98" spans="1:9" s="142" customFormat="1" ht="18.75" thickBot="1">
      <c r="A98" s="115" t="s">
        <v>81</v>
      </c>
      <c r="B98" s="116">
        <f>6827.4-1000</f>
        <v>5827.4</v>
      </c>
      <c r="C98" s="117">
        <v>16376.6</v>
      </c>
      <c r="D98" s="118">
        <f>101+2.6+598.7+1.6+2603.8+3.8+0.7+1149.5+2.1+129.3</f>
        <v>4593.100000000001</v>
      </c>
      <c r="E98" s="119">
        <f>D98/D97*100</f>
        <v>19.11267201238365</v>
      </c>
      <c r="F98" s="120">
        <f t="shared" si="10"/>
        <v>78.81902735353677</v>
      </c>
      <c r="G98" s="121">
        <f>D98/C98*100</f>
        <v>28.046725205476115</v>
      </c>
      <c r="H98" s="122">
        <f t="shared" si="11"/>
        <v>1234.2999999999984</v>
      </c>
      <c r="I98" s="111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42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42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44"/>
      <c r="J101" s="142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40"/>
    </row>
    <row r="103" spans="1:10" ht="6.75" customHeight="1" hidden="1" thickBot="1">
      <c r="A103" s="145"/>
      <c r="B103" s="146"/>
      <c r="C103" s="53"/>
      <c r="D103" s="54"/>
      <c r="E103" s="12"/>
      <c r="F103" s="6"/>
      <c r="G103" s="6"/>
      <c r="H103" s="48"/>
      <c r="I103" s="144"/>
      <c r="J103" s="142"/>
    </row>
    <row r="104" spans="1:10" s="29" customFormat="1" ht="19.5" thickBot="1">
      <c r="A104" s="11" t="s">
        <v>9</v>
      </c>
      <c r="B104" s="82">
        <f>22511.2+15.1-20+7.6</f>
        <v>22513.899999999998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152.2+12.4+164.7+14+1585.4+13.1+10.2+18+148.6+2141.8+73.9+131.3+1879.3+351.3+97.1+16.6+48.3+0.1+592.9+250.5+1840.9+85.4+148.3-0.2+534.2+1861+58.9+713.5+44.9+41.8+28.7+0.2+244.7+2133+95.9+222.1+227.2+5.1+12.2+1874.9</f>
        <v>17874.4</v>
      </c>
      <c r="E104" s="16">
        <f>D104/D156*100</f>
        <v>2.7921904770533605</v>
      </c>
      <c r="F104" s="16">
        <f>D104/B104*100</f>
        <v>79.3927307130262</v>
      </c>
      <c r="G104" s="16">
        <f aca="true" t="shared" si="12" ref="G104:G154">D104/C104*100</f>
        <v>24.23706612500373</v>
      </c>
      <c r="H104" s="61">
        <f aca="true" t="shared" si="13" ref="H104:H154">B104-D104</f>
        <v>4639.499999999996</v>
      </c>
      <c r="I104" s="61">
        <f aca="true" t="shared" si="14" ref="I104:I154">C104-D104</f>
        <v>55873.80000000001</v>
      </c>
      <c r="J104" s="84"/>
    </row>
    <row r="105" spans="1:9" s="142" customFormat="1" ht="18.75" customHeight="1">
      <c r="A105" s="90" t="s">
        <v>3</v>
      </c>
      <c r="B105" s="104">
        <v>108.7</v>
      </c>
      <c r="C105" s="105">
        <v>543.6</v>
      </c>
      <c r="D105" s="105"/>
      <c r="E105" s="106">
        <f>D105/D104*100</f>
        <v>0</v>
      </c>
      <c r="F105" s="94">
        <f>D105/B105*100</f>
        <v>0</v>
      </c>
      <c r="G105" s="106">
        <f>D105/C105*100</f>
        <v>0</v>
      </c>
      <c r="H105" s="105">
        <f t="shared" si="13"/>
        <v>108.7</v>
      </c>
      <c r="I105" s="105">
        <f t="shared" si="14"/>
        <v>543.6</v>
      </c>
    </row>
    <row r="106" spans="1:9" s="142" customFormat="1" ht="18">
      <c r="A106" s="107" t="s">
        <v>46</v>
      </c>
      <c r="B106" s="91">
        <f>20095.2+15.1-20+7.6</f>
        <v>20097.899999999998</v>
      </c>
      <c r="C106" s="92">
        <f>65554.9+7.6+15.1-60.1+7.6-3</f>
        <v>65522.100000000006</v>
      </c>
      <c r="D106" s="92">
        <f>152.1+12.4+164.7+14+1585.4+8+18+148.5+2111.8+73.9+131.3+1879.3+114.9+217.3+66.2+14+0.1+582.9+250.5+1833.3+55+120.2+529.4+1861+47.8+713.5+1.8+35.2+244.7+2133+95.9+222+164.6+40.2+5.1+1855.8</f>
        <v>17503.800000000003</v>
      </c>
      <c r="E106" s="94">
        <f>D106/D104*100</f>
        <v>97.92664369153651</v>
      </c>
      <c r="F106" s="94">
        <f aca="true" t="shared" si="15" ref="F106:F154">D106/B106*100</f>
        <v>87.09268132491457</v>
      </c>
      <c r="G106" s="94">
        <f t="shared" si="12"/>
        <v>26.714345236187487</v>
      </c>
      <c r="H106" s="92">
        <f t="shared" si="13"/>
        <v>2594.099999999995</v>
      </c>
      <c r="I106" s="92">
        <f t="shared" si="14"/>
        <v>48018.3</v>
      </c>
    </row>
    <row r="107" spans="1:9" s="142" customFormat="1" ht="54.75" hidden="1" thickBot="1">
      <c r="A107" s="108" t="s">
        <v>77</v>
      </c>
      <c r="B107" s="109"/>
      <c r="C107" s="109"/>
      <c r="D107" s="109"/>
      <c r="E107" s="110">
        <f>D107/D104*100</f>
        <v>0</v>
      </c>
      <c r="F107" s="110" t="e">
        <f>D107/B107*100</f>
        <v>#DIV/0!</v>
      </c>
      <c r="G107" s="110" t="e">
        <f>D107/C107*100</f>
        <v>#DIV/0!</v>
      </c>
      <c r="H107" s="111">
        <f t="shared" si="13"/>
        <v>0</v>
      </c>
      <c r="I107" s="111">
        <f>C107-D107</f>
        <v>0</v>
      </c>
    </row>
    <row r="108" spans="1:9" s="142" customFormat="1" ht="18.75" thickBot="1">
      <c r="A108" s="108" t="s">
        <v>25</v>
      </c>
      <c r="B108" s="109">
        <f>B104-B105-B106</f>
        <v>2307.2999999999993</v>
      </c>
      <c r="C108" s="109">
        <f>C104-C105-C106</f>
        <v>7682.5</v>
      </c>
      <c r="D108" s="109">
        <f>D104-D105-D106</f>
        <v>370.59999999999854</v>
      </c>
      <c r="E108" s="110">
        <f>D108/D104*100</f>
        <v>2.0733563084634925</v>
      </c>
      <c r="F108" s="110">
        <f t="shared" si="15"/>
        <v>16.062063884193588</v>
      </c>
      <c r="G108" s="110">
        <f t="shared" si="12"/>
        <v>4.823950536934573</v>
      </c>
      <c r="H108" s="111">
        <f t="shared" si="13"/>
        <v>1936.7000000000007</v>
      </c>
      <c r="I108" s="111">
        <f t="shared" si="14"/>
        <v>7311.9000000000015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167054.30000000002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143677.4</v>
      </c>
      <c r="E109" s="64">
        <f>D109/D156*100</f>
        <v>22.44409144070774</v>
      </c>
      <c r="F109" s="64">
        <f>D109/B109*100</f>
        <v>86.00640630022693</v>
      </c>
      <c r="G109" s="64">
        <f t="shared" si="12"/>
        <v>22.192048096821356</v>
      </c>
      <c r="H109" s="63">
        <f t="shared" si="13"/>
        <v>23376.900000000023</v>
      </c>
      <c r="I109" s="63">
        <f t="shared" si="14"/>
        <v>503750</v>
      </c>
      <c r="J109" s="100"/>
    </row>
    <row r="110" spans="1:9" s="142" customFormat="1" ht="37.5">
      <c r="A110" s="85" t="s">
        <v>50</v>
      </c>
      <c r="B110" s="150">
        <v>1816.7</v>
      </c>
      <c r="C110" s="135">
        <v>4983.7</v>
      </c>
      <c r="D110" s="86">
        <f>1.8+140.5+138.5+0.9+33+80.9+13.3+0.1+53.3+109+1.4+124.9+19.8+24.9+9+3.6+91.3+61.8+18.7+59+14.7+34.7+0.1+2.2</f>
        <v>1037.3999999999999</v>
      </c>
      <c r="E110" s="87">
        <f>D110/D109*100</f>
        <v>0.7220342238932497</v>
      </c>
      <c r="F110" s="87">
        <f t="shared" si="15"/>
        <v>57.103539384598434</v>
      </c>
      <c r="G110" s="87">
        <f t="shared" si="12"/>
        <v>20.815859702630572</v>
      </c>
      <c r="H110" s="88">
        <f t="shared" si="13"/>
        <v>779.3000000000002</v>
      </c>
      <c r="I110" s="88">
        <f t="shared" si="14"/>
        <v>3946.3</v>
      </c>
    </row>
    <row r="111" spans="1:9" s="142" customFormat="1" ht="18">
      <c r="A111" s="90" t="s">
        <v>23</v>
      </c>
      <c r="B111" s="91">
        <v>965.2</v>
      </c>
      <c r="C111" s="92">
        <v>2332.2</v>
      </c>
      <c r="D111" s="93">
        <f>2.4+138.5+0.9+33.1+80.9+53.3+1.8+1.1+124.9+24.9+6.2+38.5+59+14.7</f>
        <v>580.2</v>
      </c>
      <c r="E111" s="94">
        <f>D111/D110*100</f>
        <v>55.928282244071724</v>
      </c>
      <c r="F111" s="94">
        <f t="shared" si="15"/>
        <v>60.11189390799835</v>
      </c>
      <c r="G111" s="94">
        <f t="shared" si="12"/>
        <v>24.87779778749679</v>
      </c>
      <c r="H111" s="92">
        <f t="shared" si="13"/>
        <v>385</v>
      </c>
      <c r="I111" s="92">
        <f t="shared" si="14"/>
        <v>1751.9999999999998</v>
      </c>
    </row>
    <row r="112" spans="1:9" s="142" customFormat="1" ht="34.5" customHeight="1" hidden="1">
      <c r="A112" s="95" t="s">
        <v>76</v>
      </c>
      <c r="B112" s="137"/>
      <c r="C112" s="88"/>
      <c r="D112" s="86"/>
      <c r="E112" s="87">
        <f>D112/D109*100</f>
        <v>0</v>
      </c>
      <c r="F112" s="87" t="e">
        <f>D112/B112*100</f>
        <v>#DIV/0!</v>
      </c>
      <c r="G112" s="87" t="e">
        <f t="shared" si="12"/>
        <v>#DIV/0!</v>
      </c>
      <c r="H112" s="88">
        <f t="shared" si="13"/>
        <v>0</v>
      </c>
      <c r="I112" s="88">
        <f t="shared" si="14"/>
        <v>0</v>
      </c>
    </row>
    <row r="113" spans="1:9" s="84" customFormat="1" ht="34.5" customHeight="1">
      <c r="A113" s="95" t="s">
        <v>91</v>
      </c>
      <c r="B113" s="138">
        <v>100</v>
      </c>
      <c r="C113" s="96">
        <v>300</v>
      </c>
      <c r="D113" s="97"/>
      <c r="E113" s="87">
        <f>D113/D109*100</f>
        <v>0</v>
      </c>
      <c r="F113" s="87">
        <f t="shared" si="15"/>
        <v>0</v>
      </c>
      <c r="G113" s="87">
        <f t="shared" si="12"/>
        <v>0</v>
      </c>
      <c r="H113" s="88">
        <f t="shared" si="13"/>
        <v>100</v>
      </c>
      <c r="I113" s="88">
        <f t="shared" si="14"/>
        <v>300</v>
      </c>
    </row>
    <row r="114" spans="1:9" s="142" customFormat="1" ht="18.75" customHeight="1" hidden="1">
      <c r="A114" s="90" t="s">
        <v>23</v>
      </c>
      <c r="B114" s="136"/>
      <c r="C114" s="92"/>
      <c r="D114" s="93"/>
      <c r="E114" s="94"/>
      <c r="F114" s="94" t="e">
        <f t="shared" si="15"/>
        <v>#DIV/0!</v>
      </c>
      <c r="G114" s="94" t="e">
        <f t="shared" si="12"/>
        <v>#DIV/0!</v>
      </c>
      <c r="H114" s="92">
        <f t="shared" si="13"/>
        <v>0</v>
      </c>
      <c r="I114" s="92">
        <f t="shared" si="14"/>
        <v>0</v>
      </c>
    </row>
    <row r="115" spans="1:9" s="142" customFormat="1" ht="18.75" customHeight="1" hidden="1">
      <c r="A115" s="95" t="s">
        <v>87</v>
      </c>
      <c r="B115" s="138"/>
      <c r="C115" s="88"/>
      <c r="D115" s="86"/>
      <c r="E115" s="87">
        <f>D115/D109*100</f>
        <v>0</v>
      </c>
      <c r="F115" s="87" t="e">
        <f t="shared" si="15"/>
        <v>#DIV/0!</v>
      </c>
      <c r="G115" s="87" t="e">
        <f t="shared" si="12"/>
        <v>#DIV/0!</v>
      </c>
      <c r="H115" s="88">
        <f t="shared" si="13"/>
        <v>0</v>
      </c>
      <c r="I115" s="88">
        <f t="shared" si="14"/>
        <v>0</v>
      </c>
    </row>
    <row r="116" spans="1:9" s="142" customFormat="1" ht="37.5">
      <c r="A116" s="95" t="s">
        <v>36</v>
      </c>
      <c r="B116" s="138">
        <v>2055.9</v>
      </c>
      <c r="C116" s="88">
        <v>5785.2</v>
      </c>
      <c r="D116" s="86">
        <f>187.7+10.4+531.5+38.4+44.9+0.1+53.3+13.7+14.6+4.3+409.7+22.6+33.2+12.9+10.1</f>
        <v>1387.3999999999999</v>
      </c>
      <c r="E116" s="87">
        <f>D116/D109*100</f>
        <v>0.965635514005682</v>
      </c>
      <c r="F116" s="87">
        <f t="shared" si="15"/>
        <v>67.48382703438882</v>
      </c>
      <c r="G116" s="87">
        <f t="shared" si="12"/>
        <v>23.981884809513932</v>
      </c>
      <c r="H116" s="88">
        <f t="shared" si="13"/>
        <v>668.5000000000002</v>
      </c>
      <c r="I116" s="88">
        <f t="shared" si="14"/>
        <v>4397.8</v>
      </c>
    </row>
    <row r="117" spans="1:9" s="142" customFormat="1" ht="18" hidden="1">
      <c r="A117" s="98" t="s">
        <v>41</v>
      </c>
      <c r="B117" s="91"/>
      <c r="C117" s="92"/>
      <c r="D117" s="93"/>
      <c r="E117" s="87"/>
      <c r="F117" s="87" t="e">
        <f t="shared" si="15"/>
        <v>#DIV/0!</v>
      </c>
      <c r="G117" s="94" t="e">
        <f t="shared" si="12"/>
        <v>#DIV/0!</v>
      </c>
      <c r="H117" s="92">
        <f t="shared" si="13"/>
        <v>0</v>
      </c>
      <c r="I117" s="92">
        <f t="shared" si="14"/>
        <v>0</v>
      </c>
    </row>
    <row r="118" spans="1:9" s="84" customFormat="1" ht="18.75" customHeight="1" hidden="1">
      <c r="A118" s="95" t="s">
        <v>88</v>
      </c>
      <c r="B118" s="138"/>
      <c r="C118" s="96"/>
      <c r="D118" s="97"/>
      <c r="E118" s="99">
        <f>D118/D109*100</f>
        <v>0</v>
      </c>
      <c r="F118" s="87" t="e">
        <f t="shared" si="15"/>
        <v>#DIV/0!</v>
      </c>
      <c r="G118" s="99" t="e">
        <f t="shared" si="12"/>
        <v>#DIV/0!</v>
      </c>
      <c r="H118" s="96">
        <f t="shared" si="13"/>
        <v>0</v>
      </c>
      <c r="I118" s="96">
        <f t="shared" si="14"/>
        <v>0</v>
      </c>
    </row>
    <row r="119" spans="1:9" s="142" customFormat="1" ht="37.5" hidden="1">
      <c r="A119" s="95" t="s">
        <v>45</v>
      </c>
      <c r="B119" s="138"/>
      <c r="C119" s="88"/>
      <c r="D119" s="86"/>
      <c r="E119" s="87">
        <f>D119/D109*100</f>
        <v>0</v>
      </c>
      <c r="F119" s="87" t="e">
        <f>D119/B119*100</f>
        <v>#DIV/0!</v>
      </c>
      <c r="G119" s="87" t="e">
        <f t="shared" si="12"/>
        <v>#DIV/0!</v>
      </c>
      <c r="H119" s="88">
        <f t="shared" si="13"/>
        <v>0</v>
      </c>
      <c r="I119" s="88">
        <f t="shared" si="14"/>
        <v>0</v>
      </c>
    </row>
    <row r="120" spans="1:9" s="142" customFormat="1" ht="18" hidden="1">
      <c r="A120" s="98" t="s">
        <v>86</v>
      </c>
      <c r="B120" s="91"/>
      <c r="C120" s="92"/>
      <c r="D120" s="93"/>
      <c r="E120" s="94" t="e">
        <f>D120/D119*100</f>
        <v>#DIV/0!</v>
      </c>
      <c r="F120" s="94" t="e">
        <f>D120/B120*100</f>
        <v>#DIV/0!</v>
      </c>
      <c r="G120" s="94" t="e">
        <f>D120/C120*100</f>
        <v>#DIV/0!</v>
      </c>
      <c r="H120" s="92">
        <f>B120-D120</f>
        <v>0</v>
      </c>
      <c r="I120" s="92">
        <f>C120-D120</f>
        <v>0</v>
      </c>
    </row>
    <row r="121" spans="1:9" s="100" customFormat="1" ht="18.75">
      <c r="A121" s="95" t="s">
        <v>13</v>
      </c>
      <c r="B121" s="138">
        <v>405.7</v>
      </c>
      <c r="C121" s="96">
        <v>1024.8</v>
      </c>
      <c r="D121" s="86">
        <f>80.5+0.2+38.8+80.5+0.8+10+10.3+80.5+16.8+0.3</f>
        <v>318.70000000000005</v>
      </c>
      <c r="E121" s="87">
        <f>D121/D109*100</f>
        <v>0.22181637473952065</v>
      </c>
      <c r="F121" s="87">
        <f t="shared" si="15"/>
        <v>78.55558294306138</v>
      </c>
      <c r="G121" s="87">
        <f t="shared" si="12"/>
        <v>31.09875097580016</v>
      </c>
      <c r="H121" s="88">
        <f t="shared" si="13"/>
        <v>86.99999999999994</v>
      </c>
      <c r="I121" s="88">
        <f t="shared" si="14"/>
        <v>706.0999999999999</v>
      </c>
    </row>
    <row r="122" spans="1:9" s="101" customFormat="1" ht="18">
      <c r="A122" s="98" t="s">
        <v>41</v>
      </c>
      <c r="B122" s="91">
        <v>322.1</v>
      </c>
      <c r="C122" s="92">
        <v>724.7</v>
      </c>
      <c r="D122" s="93">
        <f>80.5+80.5+80.5</f>
        <v>241.5</v>
      </c>
      <c r="E122" s="94">
        <f>D122/D121*100</f>
        <v>75.77659240665201</v>
      </c>
      <c r="F122" s="94">
        <f t="shared" si="15"/>
        <v>74.97671530580564</v>
      </c>
      <c r="G122" s="94">
        <f t="shared" si="12"/>
        <v>33.324134124465296</v>
      </c>
      <c r="H122" s="92">
        <f t="shared" si="13"/>
        <v>80.60000000000002</v>
      </c>
      <c r="I122" s="92">
        <f t="shared" si="14"/>
        <v>483.20000000000005</v>
      </c>
    </row>
    <row r="123" spans="1:9" s="100" customFormat="1" ht="18.75">
      <c r="A123" s="95" t="s">
        <v>102</v>
      </c>
      <c r="B123" s="138">
        <v>80</v>
      </c>
      <c r="C123" s="96">
        <v>347</v>
      </c>
      <c r="D123" s="86">
        <f>34.5+13.8</f>
        <v>48.3</v>
      </c>
      <c r="E123" s="87">
        <f>D123/D109*100</f>
        <v>0.03361697803551568</v>
      </c>
      <c r="F123" s="87">
        <f t="shared" si="15"/>
        <v>60.375</v>
      </c>
      <c r="G123" s="87">
        <f t="shared" si="12"/>
        <v>13.919308357348703</v>
      </c>
      <c r="H123" s="88">
        <f t="shared" si="13"/>
        <v>31.700000000000003</v>
      </c>
      <c r="I123" s="88">
        <f t="shared" si="14"/>
        <v>298.7</v>
      </c>
    </row>
    <row r="124" spans="1:9" s="100" customFormat="1" ht="21.75" customHeight="1">
      <c r="A124" s="95" t="s">
        <v>92</v>
      </c>
      <c r="B124" s="138">
        <v>0</v>
      </c>
      <c r="C124" s="96">
        <f>86+920</f>
        <v>1006</v>
      </c>
      <c r="D124" s="97"/>
      <c r="E124" s="99">
        <f>D124/D109*100</f>
        <v>0</v>
      </c>
      <c r="F124" s="87" t="e">
        <f t="shared" si="15"/>
        <v>#DIV/0!</v>
      </c>
      <c r="G124" s="87">
        <f t="shared" si="12"/>
        <v>0</v>
      </c>
      <c r="H124" s="88">
        <f t="shared" si="13"/>
        <v>0</v>
      </c>
      <c r="I124" s="88">
        <f t="shared" si="14"/>
        <v>1006</v>
      </c>
    </row>
    <row r="125" spans="1:9" s="102" customFormat="1" ht="18" hidden="1">
      <c r="A125" s="90" t="s">
        <v>78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2" customFormat="1" ht="18" hidden="1">
      <c r="A126" s="90" t="s">
        <v>47</v>
      </c>
      <c r="B126" s="91"/>
      <c r="C126" s="92"/>
      <c r="D126" s="93"/>
      <c r="E126" s="87"/>
      <c r="F126" s="94" t="e">
        <f>D126/B126*100</f>
        <v>#DIV/0!</v>
      </c>
      <c r="G126" s="94" t="e">
        <f t="shared" si="12"/>
        <v>#DIV/0!</v>
      </c>
      <c r="H126" s="92">
        <f t="shared" si="13"/>
        <v>0</v>
      </c>
      <c r="I126" s="92">
        <f t="shared" si="14"/>
        <v>0</v>
      </c>
    </row>
    <row r="127" spans="1:9" s="100" customFormat="1" ht="37.5">
      <c r="A127" s="95" t="s">
        <v>93</v>
      </c>
      <c r="B127" s="138">
        <v>8106.2</v>
      </c>
      <c r="C127" s="96">
        <f>6156.2+17413.4</f>
        <v>23569.600000000002</v>
      </c>
      <c r="D127" s="97">
        <f>871.9+408.1+585.9+900.5+901.8+879.7+893+994.8+887.7</f>
        <v>7323.4</v>
      </c>
      <c r="E127" s="99">
        <f>D127/D109*100</f>
        <v>5.097113394312537</v>
      </c>
      <c r="F127" s="87">
        <f t="shared" si="15"/>
        <v>90.34319409834447</v>
      </c>
      <c r="G127" s="87">
        <f t="shared" si="12"/>
        <v>31.07138008281854</v>
      </c>
      <c r="H127" s="88">
        <f t="shared" si="13"/>
        <v>782.8000000000002</v>
      </c>
      <c r="I127" s="88">
        <f t="shared" si="14"/>
        <v>16246.200000000003</v>
      </c>
    </row>
    <row r="128" spans="1:9" s="100" customFormat="1" ht="18.75" hidden="1">
      <c r="A128" s="95" t="s">
        <v>89</v>
      </c>
      <c r="B128" s="138"/>
      <c r="C128" s="96"/>
      <c r="D128" s="97"/>
      <c r="E128" s="99">
        <f>D128/D109*100</f>
        <v>0</v>
      </c>
      <c r="F128" s="87" t="e">
        <f t="shared" si="15"/>
        <v>#DIV/0!</v>
      </c>
      <c r="G128" s="87" t="e">
        <f t="shared" si="12"/>
        <v>#DIV/0!</v>
      </c>
      <c r="H128" s="88">
        <f t="shared" si="13"/>
        <v>0</v>
      </c>
      <c r="I128" s="88">
        <f t="shared" si="14"/>
        <v>0</v>
      </c>
    </row>
    <row r="129" spans="1:13" s="100" customFormat="1" ht="37.5">
      <c r="A129" s="95" t="s">
        <v>98</v>
      </c>
      <c r="B129" s="138">
        <v>279</v>
      </c>
      <c r="C129" s="96">
        <v>483</v>
      </c>
      <c r="D129" s="97">
        <v>2.2</v>
      </c>
      <c r="E129" s="99">
        <f>D129/D109*100</f>
        <v>0.001531208109278147</v>
      </c>
      <c r="F129" s="87">
        <f t="shared" si="15"/>
        <v>0.7885304659498209</v>
      </c>
      <c r="G129" s="87">
        <f t="shared" si="12"/>
        <v>0.45548654244306425</v>
      </c>
      <c r="H129" s="88">
        <f t="shared" si="13"/>
        <v>276.8</v>
      </c>
      <c r="I129" s="88">
        <f t="shared" si="14"/>
        <v>480.8</v>
      </c>
      <c r="M129" s="89"/>
    </row>
    <row r="130" spans="1:13" s="100" customFormat="1" ht="37.5">
      <c r="A130" s="95" t="s">
        <v>83</v>
      </c>
      <c r="B130" s="138">
        <v>115.7</v>
      </c>
      <c r="C130" s="96">
        <v>154.3</v>
      </c>
      <c r="D130" s="97"/>
      <c r="E130" s="99">
        <f>D130/D109*100</f>
        <v>0</v>
      </c>
      <c r="F130" s="87">
        <f t="shared" si="15"/>
        <v>0</v>
      </c>
      <c r="G130" s="87">
        <f t="shared" si="12"/>
        <v>0</v>
      </c>
      <c r="H130" s="88">
        <f t="shared" si="13"/>
        <v>115.7</v>
      </c>
      <c r="I130" s="88">
        <f t="shared" si="14"/>
        <v>154.3</v>
      </c>
      <c r="M130" s="89"/>
    </row>
    <row r="131" spans="1:9" s="100" customFormat="1" ht="18.75" hidden="1">
      <c r="A131" s="98" t="s">
        <v>81</v>
      </c>
      <c r="B131" s="138"/>
      <c r="C131" s="96"/>
      <c r="D131" s="97"/>
      <c r="E131" s="99">
        <f>D131/D110*100</f>
        <v>0</v>
      </c>
      <c r="F131" s="87" t="e">
        <f t="shared" si="15"/>
        <v>#DIV/0!</v>
      </c>
      <c r="G131" s="87" t="e">
        <f t="shared" si="12"/>
        <v>#DIV/0!</v>
      </c>
      <c r="H131" s="88">
        <f t="shared" si="13"/>
        <v>0</v>
      </c>
      <c r="I131" s="88">
        <f t="shared" si="14"/>
        <v>0</v>
      </c>
    </row>
    <row r="132" spans="1:13" s="100" customFormat="1" ht="37.5">
      <c r="A132" s="95" t="s">
        <v>55</v>
      </c>
      <c r="B132" s="138">
        <v>263.3</v>
      </c>
      <c r="C132" s="96">
        <v>1003.9</v>
      </c>
      <c r="D132" s="97">
        <f>7.7+12.9+2.8+0.3+0.9+48+9.2+16+18.7+7+7.7+1.3</f>
        <v>132.5</v>
      </c>
      <c r="E132" s="99">
        <f>D132/D109*100</f>
        <v>0.09222048839970656</v>
      </c>
      <c r="F132" s="87">
        <f t="shared" si="15"/>
        <v>50.32282567413596</v>
      </c>
      <c r="G132" s="87">
        <f t="shared" si="12"/>
        <v>13.19852574957665</v>
      </c>
      <c r="H132" s="88">
        <f t="shared" si="13"/>
        <v>130.8</v>
      </c>
      <c r="I132" s="88">
        <f t="shared" si="14"/>
        <v>871.4</v>
      </c>
      <c r="M132" s="89"/>
    </row>
    <row r="133" spans="1:13" s="101" customFormat="1" ht="18">
      <c r="A133" s="90" t="s">
        <v>86</v>
      </c>
      <c r="B133" s="91">
        <v>90.4</v>
      </c>
      <c r="C133" s="92">
        <v>553.3</v>
      </c>
      <c r="D133" s="93">
        <f>7.7+48+7.7+7.7</f>
        <v>71.10000000000001</v>
      </c>
      <c r="E133" s="94">
        <f>D133/D132*100</f>
        <v>53.66037735849057</v>
      </c>
      <c r="F133" s="94">
        <f>D133/B133*100</f>
        <v>78.65044247787611</v>
      </c>
      <c r="G133" s="94">
        <f t="shared" si="12"/>
        <v>12.850171697090188</v>
      </c>
      <c r="H133" s="92">
        <f t="shared" si="13"/>
        <v>19.299999999999997</v>
      </c>
      <c r="I133" s="92">
        <f t="shared" si="14"/>
        <v>482.19999999999993</v>
      </c>
      <c r="M133" s="132"/>
    </row>
    <row r="134" spans="1:9" s="100" customFormat="1" ht="37.5">
      <c r="A134" s="95" t="s">
        <v>101</v>
      </c>
      <c r="B134" s="138">
        <v>0</v>
      </c>
      <c r="C134" s="96">
        <v>250</v>
      </c>
      <c r="D134" s="97"/>
      <c r="E134" s="99">
        <f>D134/D109*100</f>
        <v>0</v>
      </c>
      <c r="F134" s="87" t="e">
        <f t="shared" si="15"/>
        <v>#DIV/0!</v>
      </c>
      <c r="G134" s="87">
        <f t="shared" si="12"/>
        <v>0</v>
      </c>
      <c r="H134" s="88">
        <f t="shared" si="13"/>
        <v>0</v>
      </c>
      <c r="I134" s="88">
        <f t="shared" si="14"/>
        <v>250</v>
      </c>
    </row>
    <row r="135" spans="1:9" s="101" customFormat="1" ht="18" hidden="1">
      <c r="A135" s="98" t="s">
        <v>41</v>
      </c>
      <c r="B135" s="91"/>
      <c r="C135" s="92"/>
      <c r="D135" s="93"/>
      <c r="E135" s="94"/>
      <c r="F135" s="94" t="e">
        <f>D135/B135*100</f>
        <v>#DIV/0!</v>
      </c>
      <c r="G135" s="94" t="e">
        <f t="shared" si="12"/>
        <v>#DIV/0!</v>
      </c>
      <c r="H135" s="92">
        <f t="shared" si="13"/>
        <v>0</v>
      </c>
      <c r="I135" s="92">
        <f t="shared" si="14"/>
        <v>0</v>
      </c>
    </row>
    <row r="136" spans="1:9" s="100" customFormat="1" ht="35.25" customHeight="1" hidden="1">
      <c r="A136" s="95" t="s">
        <v>100</v>
      </c>
      <c r="B136" s="138"/>
      <c r="C136" s="96"/>
      <c r="D136" s="97"/>
      <c r="E136" s="99">
        <f>D136/D109*100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>C136-D136</f>
        <v>0</v>
      </c>
    </row>
    <row r="137" spans="1:9" s="100" customFormat="1" ht="21.75" customHeight="1" hidden="1">
      <c r="A137" s="95" t="s">
        <v>99</v>
      </c>
      <c r="B137" s="138"/>
      <c r="C137" s="96"/>
      <c r="D137" s="97"/>
      <c r="E137" s="99">
        <f>D137/D109*100</f>
        <v>0</v>
      </c>
      <c r="F137" s="87" t="e">
        <f t="shared" si="15"/>
        <v>#DIV/0!</v>
      </c>
      <c r="G137" s="87" t="e">
        <f t="shared" si="12"/>
        <v>#DIV/0!</v>
      </c>
      <c r="H137" s="88">
        <f t="shared" si="13"/>
        <v>0</v>
      </c>
      <c r="I137" s="88">
        <f t="shared" si="14"/>
        <v>0</v>
      </c>
    </row>
    <row r="138" spans="1:9" s="100" customFormat="1" ht="35.25" customHeight="1">
      <c r="A138" s="95" t="s">
        <v>85</v>
      </c>
      <c r="B138" s="138">
        <v>988.4</v>
      </c>
      <c r="C138" s="96">
        <v>2964.5</v>
      </c>
      <c r="D138" s="97">
        <f>203+174+113.5</f>
        <v>490.5</v>
      </c>
      <c r="E138" s="99">
        <f>D138/D109*100</f>
        <v>0.3413898080004232</v>
      </c>
      <c r="F138" s="87">
        <f t="shared" si="15"/>
        <v>49.62565762849049</v>
      </c>
      <c r="G138" s="87">
        <f t="shared" si="12"/>
        <v>16.545791870467195</v>
      </c>
      <c r="H138" s="88">
        <f t="shared" si="13"/>
        <v>497.9</v>
      </c>
      <c r="I138" s="88">
        <f t="shared" si="14"/>
        <v>2474</v>
      </c>
    </row>
    <row r="139" spans="1:9" s="100" customFormat="1" ht="39" customHeight="1">
      <c r="A139" s="95" t="s">
        <v>52</v>
      </c>
      <c r="B139" s="138">
        <v>70</v>
      </c>
      <c r="C139" s="96">
        <v>350</v>
      </c>
      <c r="D139" s="97"/>
      <c r="E139" s="99">
        <f>D139/D109*100</f>
        <v>0</v>
      </c>
      <c r="F139" s="87">
        <f t="shared" si="15"/>
        <v>0</v>
      </c>
      <c r="G139" s="87">
        <f t="shared" si="12"/>
        <v>0</v>
      </c>
      <c r="H139" s="88">
        <f t="shared" si="13"/>
        <v>70</v>
      </c>
      <c r="I139" s="88">
        <f t="shared" si="14"/>
        <v>350</v>
      </c>
    </row>
    <row r="140" spans="1:9" s="101" customFormat="1" ht="18">
      <c r="A140" s="90" t="s">
        <v>86</v>
      </c>
      <c r="B140" s="91">
        <v>20</v>
      </c>
      <c r="C140" s="92">
        <v>110</v>
      </c>
      <c r="D140" s="93"/>
      <c r="E140" s="94"/>
      <c r="F140" s="87">
        <f>D140/B140*100</f>
        <v>0</v>
      </c>
      <c r="G140" s="94">
        <f>D140/C140*100</f>
        <v>0</v>
      </c>
      <c r="H140" s="92">
        <f>B140-D140</f>
        <v>20</v>
      </c>
      <c r="I140" s="92">
        <f>C140-D140</f>
        <v>110</v>
      </c>
    </row>
    <row r="141" spans="1:9" s="100" customFormat="1" ht="32.25" customHeight="1">
      <c r="A141" s="95" t="s">
        <v>82</v>
      </c>
      <c r="B141" s="138">
        <v>249.9</v>
      </c>
      <c r="C141" s="96">
        <v>642.9</v>
      </c>
      <c r="D141" s="97">
        <f>3.4+29.8+0.5+0.6+0.5+7+95+1</f>
        <v>137.8</v>
      </c>
      <c r="E141" s="99">
        <f>D141/D109*100</f>
        <v>0.09590930793569484</v>
      </c>
      <c r="F141" s="87">
        <f>D141/B141*100</f>
        <v>55.14205682272909</v>
      </c>
      <c r="G141" s="87">
        <f>D141/C141*100</f>
        <v>21.434126613781306</v>
      </c>
      <c r="H141" s="88">
        <f t="shared" si="13"/>
        <v>112.1</v>
      </c>
      <c r="I141" s="88">
        <f t="shared" si="14"/>
        <v>505.09999999999997</v>
      </c>
    </row>
    <row r="142" spans="1:9" s="101" customFormat="1" ht="18">
      <c r="A142" s="90" t="s">
        <v>23</v>
      </c>
      <c r="B142" s="91">
        <v>209.9</v>
      </c>
      <c r="C142" s="92">
        <v>524.9</v>
      </c>
      <c r="D142" s="93">
        <f>0.4+29.8+0.5+0.6+95+0.7</f>
        <v>127</v>
      </c>
      <c r="E142" s="94">
        <f>D142/D141*100</f>
        <v>92.16255442670537</v>
      </c>
      <c r="F142" s="94">
        <f t="shared" si="15"/>
        <v>60.5050023820867</v>
      </c>
      <c r="G142" s="94">
        <f>D142/C142*100</f>
        <v>24.195084778052962</v>
      </c>
      <c r="H142" s="92">
        <f t="shared" si="13"/>
        <v>82.9</v>
      </c>
      <c r="I142" s="92">
        <f t="shared" si="14"/>
        <v>397.9</v>
      </c>
    </row>
    <row r="143" spans="1:9" s="100" customFormat="1" ht="18.75">
      <c r="A143" s="95" t="s">
        <v>94</v>
      </c>
      <c r="B143" s="138">
        <v>719.3</v>
      </c>
      <c r="C143" s="96">
        <v>2262.8</v>
      </c>
      <c r="D143" s="97">
        <f>33.6+100.1+61.4+1.9+88.9+76.4+140.9+13.9+60.1</f>
        <v>577.1999999999999</v>
      </c>
      <c r="E143" s="99">
        <f>D143/D109*100</f>
        <v>0.4017333275797028</v>
      </c>
      <c r="F143" s="87">
        <f t="shared" si="15"/>
        <v>80.24468233004309</v>
      </c>
      <c r="G143" s="87">
        <f t="shared" si="12"/>
        <v>25.50821990454304</v>
      </c>
      <c r="H143" s="88">
        <f t="shared" si="13"/>
        <v>142.10000000000002</v>
      </c>
      <c r="I143" s="88">
        <f t="shared" si="14"/>
        <v>1685.6000000000004</v>
      </c>
    </row>
    <row r="144" spans="1:9" s="101" customFormat="1" ht="18">
      <c r="A144" s="98" t="s">
        <v>41</v>
      </c>
      <c r="B144" s="91">
        <v>543.5</v>
      </c>
      <c r="C144" s="92">
        <v>1867.4</v>
      </c>
      <c r="D144" s="93">
        <f>33.6+99.1+51.9+81.4+59+82.2+5.6+57.6</f>
        <v>470.40000000000003</v>
      </c>
      <c r="E144" s="94">
        <f>D144/D143*100</f>
        <v>81.49688149688151</v>
      </c>
      <c r="F144" s="94">
        <f t="shared" si="15"/>
        <v>86.55013799448022</v>
      </c>
      <c r="G144" s="94">
        <f t="shared" si="12"/>
        <v>25.19010388775838</v>
      </c>
      <c r="H144" s="92">
        <f t="shared" si="13"/>
        <v>73.09999999999997</v>
      </c>
      <c r="I144" s="92">
        <f t="shared" si="14"/>
        <v>1397</v>
      </c>
    </row>
    <row r="145" spans="1:9" s="101" customFormat="1" ht="18">
      <c r="A145" s="90" t="s">
        <v>23</v>
      </c>
      <c r="B145" s="91">
        <v>27.3</v>
      </c>
      <c r="C145" s="92">
        <v>48</v>
      </c>
      <c r="D145" s="93">
        <f>9.3+7.4+6+0.1</f>
        <v>22.800000000000004</v>
      </c>
      <c r="E145" s="94">
        <f>D145/D143*100</f>
        <v>3.950103950103951</v>
      </c>
      <c r="F145" s="94">
        <f t="shared" si="15"/>
        <v>83.51648351648353</v>
      </c>
      <c r="G145" s="94">
        <f>D145/C145*100</f>
        <v>47.50000000000001</v>
      </c>
      <c r="H145" s="92">
        <f t="shared" si="13"/>
        <v>4.4999999999999964</v>
      </c>
      <c r="I145" s="92">
        <f t="shared" si="14"/>
        <v>25.199999999999996</v>
      </c>
    </row>
    <row r="146" spans="1:9" s="100" customFormat="1" ht="33.75" customHeight="1">
      <c r="A146" s="103" t="s">
        <v>54</v>
      </c>
      <c r="B146" s="138">
        <v>563</v>
      </c>
      <c r="C146" s="96">
        <v>961</v>
      </c>
      <c r="D146" s="97">
        <v>563</v>
      </c>
      <c r="E146" s="99">
        <f>D146/D109*100</f>
        <v>0.3918500752379985</v>
      </c>
      <c r="F146" s="87">
        <f t="shared" si="15"/>
        <v>100</v>
      </c>
      <c r="G146" s="87">
        <f t="shared" si="12"/>
        <v>58.58480749219564</v>
      </c>
      <c r="H146" s="88">
        <f t="shared" si="13"/>
        <v>0</v>
      </c>
      <c r="I146" s="88">
        <f t="shared" si="14"/>
        <v>398</v>
      </c>
    </row>
    <row r="147" spans="1:9" s="100" customFormat="1" ht="18.75" hidden="1">
      <c r="A147" s="103" t="s">
        <v>90</v>
      </c>
      <c r="B147" s="138"/>
      <c r="C147" s="96"/>
      <c r="D147" s="97"/>
      <c r="E147" s="99">
        <f>D147/D109*100</f>
        <v>0</v>
      </c>
      <c r="F147" s="87" t="e">
        <f>D147/B147*100</f>
        <v>#DIV/0!</v>
      </c>
      <c r="G147" s="87" t="e">
        <f t="shared" si="12"/>
        <v>#DIV/0!</v>
      </c>
      <c r="H147" s="88">
        <f t="shared" si="13"/>
        <v>0</v>
      </c>
      <c r="I147" s="88">
        <f t="shared" si="14"/>
        <v>0</v>
      </c>
    </row>
    <row r="148" spans="1:9" s="100" customFormat="1" ht="19.5" customHeight="1">
      <c r="A148" s="103" t="s">
        <v>95</v>
      </c>
      <c r="B148" s="138">
        <f>46218.6+3000</f>
        <v>49218.6</v>
      </c>
      <c r="C148" s="96">
        <v>148561.8</v>
      </c>
      <c r="D148" s="97">
        <f>457.7+20.2+2395.4+103.8+376.7+1013.1+85.7+519.6+3989.1+192.1+9596.6+54.9+0.1+1136.8+45.8+142.4+633.4+904.4+5049.6+60.3+794.6+1729.3+2357+1916.4+610.8+432.8+777.3+690.7</f>
        <v>36086.600000000006</v>
      </c>
      <c r="E148" s="99">
        <f>D148/D109*100</f>
        <v>25.116406616489446</v>
      </c>
      <c r="F148" s="87">
        <f t="shared" si="15"/>
        <v>73.31902979767813</v>
      </c>
      <c r="G148" s="87">
        <f t="shared" si="12"/>
        <v>24.290631912106615</v>
      </c>
      <c r="H148" s="88">
        <f t="shared" si="13"/>
        <v>13131.999999999993</v>
      </c>
      <c r="I148" s="88">
        <f t="shared" si="14"/>
        <v>112475.19999999998</v>
      </c>
    </row>
    <row r="149" spans="1:9" s="100" customFormat="1" ht="18.75" hidden="1">
      <c r="A149" s="103" t="s">
        <v>84</v>
      </c>
      <c r="B149" s="138"/>
      <c r="C149" s="96"/>
      <c r="D149" s="97"/>
      <c r="E149" s="99">
        <f>D149/D109*100</f>
        <v>0</v>
      </c>
      <c r="F149" s="87" t="e">
        <f t="shared" si="15"/>
        <v>#DIV/0!</v>
      </c>
      <c r="G149" s="87" t="e">
        <f t="shared" si="12"/>
        <v>#DIV/0!</v>
      </c>
      <c r="H149" s="88">
        <f t="shared" si="13"/>
        <v>0</v>
      </c>
      <c r="I149" s="88">
        <f t="shared" si="14"/>
        <v>0</v>
      </c>
    </row>
    <row r="150" spans="1:9" s="100" customFormat="1" ht="18.75">
      <c r="A150" s="103" t="s">
        <v>108</v>
      </c>
      <c r="B150" s="138">
        <v>18</v>
      </c>
      <c r="C150" s="96">
        <v>50</v>
      </c>
      <c r="D150" s="97">
        <f>1+0.7+0.3</f>
        <v>2</v>
      </c>
      <c r="E150" s="99">
        <f>D150/D111*100</f>
        <v>0.34470872113064455</v>
      </c>
      <c r="F150" s="87">
        <f>D150/B150*100</f>
        <v>11.11111111111111</v>
      </c>
      <c r="G150" s="87">
        <f>D150/C150*100</f>
        <v>4</v>
      </c>
      <c r="H150" s="88">
        <f>B150-D150</f>
        <v>16</v>
      </c>
      <c r="I150" s="88">
        <f>C150-D150</f>
        <v>48</v>
      </c>
    </row>
    <row r="151" spans="1:9" s="100" customFormat="1" ht="18.75">
      <c r="A151" s="95" t="s">
        <v>96</v>
      </c>
      <c r="B151" s="138">
        <v>29.5</v>
      </c>
      <c r="C151" s="96">
        <v>93.9</v>
      </c>
      <c r="D151" s="97">
        <f>29.5</f>
        <v>29.5</v>
      </c>
      <c r="E151" s="99">
        <f>D151/D109*100</f>
        <v>0.02053210873804788</v>
      </c>
      <c r="F151" s="87">
        <f t="shared" si="15"/>
        <v>100</v>
      </c>
      <c r="G151" s="87">
        <f t="shared" si="12"/>
        <v>31.416400425985085</v>
      </c>
      <c r="H151" s="88">
        <f t="shared" si="13"/>
        <v>0</v>
      </c>
      <c r="I151" s="88">
        <f t="shared" si="14"/>
        <v>64.4</v>
      </c>
    </row>
    <row r="152" spans="1:9" s="100" customFormat="1" ht="18" customHeight="1">
      <c r="A152" s="95" t="s">
        <v>75</v>
      </c>
      <c r="B152" s="138">
        <f>185.6+4770</f>
        <v>4955.6</v>
      </c>
      <c r="C152" s="96">
        <f>509.5+13731.5</f>
        <v>14241</v>
      </c>
      <c r="D152" s="97">
        <f>469.6+898.6+871.8+55</f>
        <v>2295</v>
      </c>
      <c r="E152" s="99">
        <f>D152/D109*100</f>
        <v>1.5973284594515211</v>
      </c>
      <c r="F152" s="87">
        <f t="shared" si="15"/>
        <v>46.311243845346674</v>
      </c>
      <c r="G152" s="87">
        <f t="shared" si="12"/>
        <v>16.11544133136718</v>
      </c>
      <c r="H152" s="88">
        <f t="shared" si="13"/>
        <v>2660.6000000000004</v>
      </c>
      <c r="I152" s="88">
        <f t="shared" si="14"/>
        <v>11946</v>
      </c>
    </row>
    <row r="153" spans="1:9" s="100" customFormat="1" ht="19.5" customHeight="1">
      <c r="A153" s="95" t="s">
        <v>48</v>
      </c>
      <c r="B153" s="138">
        <f>70916.3+253+3208.6</f>
        <v>74377.90000000001</v>
      </c>
      <c r="C153" s="96">
        <f>365455.9+155.1+4856</f>
        <v>370467</v>
      </c>
      <c r="D153" s="97">
        <f>9702+30405.7+10266.3+91.6-29196.2+1482.1+9293.3+20631.5+2864.5+2072.8+10611.8+26.4-6447.8-3782.8-4677.3+4676.1-2746.7-2356.3-5820.8+6091.9+14434.9+3293.3-2161.9+2161.9+253+3208.6</f>
        <v>74377.89999999998</v>
      </c>
      <c r="E153" s="99">
        <f>D153/D109*100</f>
        <v>51.76729255958138</v>
      </c>
      <c r="F153" s="87">
        <f t="shared" si="15"/>
        <v>99.99999999999996</v>
      </c>
      <c r="G153" s="87">
        <f t="shared" si="12"/>
        <v>20.076794964193837</v>
      </c>
      <c r="H153" s="88">
        <f t="shared" si="13"/>
        <v>0</v>
      </c>
      <c r="I153" s="88">
        <f>C153-D153</f>
        <v>296089.10000000003</v>
      </c>
    </row>
    <row r="154" spans="1:9" s="100" customFormat="1" ht="18.75">
      <c r="A154" s="95" t="s">
        <v>97</v>
      </c>
      <c r="B154" s="138">
        <v>22641.6</v>
      </c>
      <c r="C154" s="96">
        <v>67925</v>
      </c>
      <c r="D154" s="97">
        <f>1886.8+1886.8+1886.8+1886.8+1886.8+1886.8+1886.8+1886.8+1886.8+1886.8</f>
        <v>18867.999999999996</v>
      </c>
      <c r="E154" s="99">
        <f>D154/D109*100</f>
        <v>13.132197548118214</v>
      </c>
      <c r="F154" s="87">
        <f t="shared" si="15"/>
        <v>83.33333333333333</v>
      </c>
      <c r="G154" s="87">
        <f t="shared" si="12"/>
        <v>27.777695988222302</v>
      </c>
      <c r="H154" s="88">
        <f t="shared" si="13"/>
        <v>3773.600000000002</v>
      </c>
      <c r="I154" s="88">
        <f t="shared" si="14"/>
        <v>49057</v>
      </c>
    </row>
    <row r="155" spans="1:9" s="2" customFormat="1" ht="19.5" thickBot="1">
      <c r="A155" s="26" t="s">
        <v>27</v>
      </c>
      <c r="B155" s="139"/>
      <c r="C155" s="59"/>
      <c r="D155" s="40">
        <f>D43+D70+D74+D79+D81+D89+D104+D109+D102+D86+D100</f>
        <v>161971.7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809479.7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640156.8999999999</v>
      </c>
      <c r="E156" s="25">
        <v>100</v>
      </c>
      <c r="F156" s="3">
        <f>D156/B156*100</f>
        <v>79.08251436076777</v>
      </c>
      <c r="G156" s="3">
        <f aca="true" t="shared" si="16" ref="G156:G162">D156/C156*100</f>
        <v>25.52477640991419</v>
      </c>
      <c r="H156" s="36">
        <f>B156-D156</f>
        <v>169322.80000000005</v>
      </c>
      <c r="I156" s="36">
        <f aca="true" t="shared" si="17" ref="I156:I162">C156-D156</f>
        <v>1867825.5000000005</v>
      </c>
      <c r="K156" s="143">
        <f>D156-114199.9-202905.8-214631.3</f>
        <v>108419.8999999999</v>
      </c>
    </row>
    <row r="157" spans="1:9" ht="18.75">
      <c r="A157" s="15" t="s">
        <v>5</v>
      </c>
      <c r="B157" s="47">
        <f>B8+B20+B34+B53+B61+B93+B117+B122+B47+B144+B135+B105</f>
        <v>325349.10000000003</v>
      </c>
      <c r="C157" s="47">
        <f>C8+C20+C34+C53+C61+C93+C117+C122+C47+C144+C135+C105</f>
        <v>987214.6</v>
      </c>
      <c r="D157" s="47">
        <f>D8+D20+D34+D53+D61+D93+D117+D122+D47+D144+D135+D105</f>
        <v>267733.39999999997</v>
      </c>
      <c r="E157" s="6">
        <f>D157/D156*100</f>
        <v>41.8230905579554</v>
      </c>
      <c r="F157" s="6">
        <f aca="true" t="shared" si="18" ref="F157:F162">D157/B157*100</f>
        <v>82.29111437529716</v>
      </c>
      <c r="G157" s="6">
        <f t="shared" si="16"/>
        <v>27.120081084700328</v>
      </c>
      <c r="H157" s="48">
        <f aca="true" t="shared" si="19" ref="H157:H162">B157-D157</f>
        <v>57615.70000000007</v>
      </c>
      <c r="I157" s="58">
        <f t="shared" si="17"/>
        <v>719481.2</v>
      </c>
    </row>
    <row r="158" spans="1:9" ht="18.75">
      <c r="A158" s="15" t="s">
        <v>0</v>
      </c>
      <c r="B158" s="88">
        <f>B11+B23+B36+B56+B63+B94+B50+B145+B111+B114+B98+B142+B131</f>
        <v>69720.59999999999</v>
      </c>
      <c r="C158" s="88">
        <f>C11+C23+C36+C56+C63+C94+C50+C145+C111+C114+C98+C142+C131</f>
        <v>125178.8</v>
      </c>
      <c r="D158" s="88">
        <f>D11+D23+D36+D56+D63+D94+D50+D145+D111+D114+D98+D142+D131</f>
        <v>48987.2</v>
      </c>
      <c r="E158" s="6">
        <f>D158/D156*100</f>
        <v>7.652373972693257</v>
      </c>
      <c r="F158" s="6">
        <f t="shared" si="18"/>
        <v>70.26216068134813</v>
      </c>
      <c r="G158" s="6">
        <f t="shared" si="16"/>
        <v>39.133783036744234</v>
      </c>
      <c r="H158" s="48">
        <f>B158-D158</f>
        <v>20733.399999999994</v>
      </c>
      <c r="I158" s="58">
        <f t="shared" si="17"/>
        <v>76191.6</v>
      </c>
    </row>
    <row r="159" spans="1:9" ht="18.75">
      <c r="A159" s="15" t="s">
        <v>1</v>
      </c>
      <c r="B159" s="149">
        <f>B22+B10+B55+B49+B62+B35+B126</f>
        <v>20597.8</v>
      </c>
      <c r="C159" s="149">
        <f>C22+C10+C55+C49+C62+C35+C126</f>
        <v>48385.3</v>
      </c>
      <c r="D159" s="149">
        <f>D22+D10+D55+D49+D62+D35+D126</f>
        <v>16339.599999999997</v>
      </c>
      <c r="E159" s="6">
        <f>D159/D156*100</f>
        <v>2.5524367541769837</v>
      </c>
      <c r="F159" s="6">
        <f t="shared" si="18"/>
        <v>79.3269184087621</v>
      </c>
      <c r="G159" s="6">
        <f t="shared" si="16"/>
        <v>33.76976065044548</v>
      </c>
      <c r="H159" s="48">
        <f t="shared" si="19"/>
        <v>4258.200000000003</v>
      </c>
      <c r="I159" s="58">
        <f t="shared" si="17"/>
        <v>32045.700000000004</v>
      </c>
    </row>
    <row r="160" spans="1:9" ht="21" customHeight="1">
      <c r="A160" s="15" t="s">
        <v>12</v>
      </c>
      <c r="B160" s="149">
        <f>B12+B24+B106+B64+B38+B95+B133+B57+B140+B120+B44+B73</f>
        <v>26608.000000000004</v>
      </c>
      <c r="C160" s="149">
        <f>C12+C24+C106+C64+C38+C95+C133+C57+C140+C120+C44+C73</f>
        <v>89968.20000000001</v>
      </c>
      <c r="D160" s="149">
        <f>D12+D24+D106+D64+D38+D95+D133+D57+D140+D120+D44+D73</f>
        <v>21980.700000000004</v>
      </c>
      <c r="E160" s="6">
        <f>D160/D156*100</f>
        <v>3.433642596057312</v>
      </c>
      <c r="F160" s="6">
        <f>D160/B160*100</f>
        <v>82.60936560432953</v>
      </c>
      <c r="G160" s="6">
        <f t="shared" si="16"/>
        <v>24.43163251015359</v>
      </c>
      <c r="H160" s="48">
        <f>B160-D160</f>
        <v>4627.299999999999</v>
      </c>
      <c r="I160" s="58">
        <f t="shared" si="17"/>
        <v>67987.5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0.005717348356317022</v>
      </c>
      <c r="F161" s="6">
        <f t="shared" si="18"/>
        <v>69.58174904942965</v>
      </c>
      <c r="G161" s="6">
        <f t="shared" si="16"/>
        <v>29.78030919446704</v>
      </c>
      <c r="H161" s="48">
        <f t="shared" si="19"/>
        <v>16.000000000000007</v>
      </c>
      <c r="I161" s="58">
        <f t="shared" si="17"/>
        <v>86.30000000000001</v>
      </c>
    </row>
    <row r="162" spans="1:9" ht="19.5" thickBot="1">
      <c r="A162" s="80" t="s">
        <v>25</v>
      </c>
      <c r="B162" s="60">
        <f>B156-B157-B158-B159-B160-B161</f>
        <v>367151.6</v>
      </c>
      <c r="C162" s="60">
        <f>C156-C157-C158-C159-C160-C161</f>
        <v>1257112.6000000003</v>
      </c>
      <c r="D162" s="60">
        <f>D156-D157-D158-D159-D160-D161</f>
        <v>285079.39999999997</v>
      </c>
      <c r="E162" s="28">
        <f>D162/D156*100</f>
        <v>44.53273877076073</v>
      </c>
      <c r="F162" s="28">
        <f t="shared" si="18"/>
        <v>77.64623659545539</v>
      </c>
      <c r="G162" s="28">
        <f t="shared" si="16"/>
        <v>22.677316256316253</v>
      </c>
      <c r="H162" s="81">
        <f t="shared" si="19"/>
        <v>82072.20000000001</v>
      </c>
      <c r="I162" s="81">
        <f t="shared" si="17"/>
        <v>972033.2000000004</v>
      </c>
    </row>
    <row r="163" spans="7:8" ht="12.75">
      <c r="G163" s="147"/>
      <c r="H163" s="147"/>
    </row>
    <row r="164" spans="3:9" ht="12.75">
      <c r="C164" s="143"/>
      <c r="G164" s="147"/>
      <c r="H164" s="147"/>
      <c r="I164" s="147"/>
    </row>
    <row r="165" spans="4:8" ht="12.75">
      <c r="D165" s="143"/>
      <c r="G165" s="147"/>
      <c r="H165" s="147"/>
    </row>
    <row r="166" spans="7:8" ht="12.75">
      <c r="G166" s="147"/>
      <c r="H166" s="147"/>
    </row>
    <row r="167" spans="2:8" ht="12.75">
      <c r="B167" s="148"/>
      <c r="C167" s="148"/>
      <c r="D167" s="143"/>
      <c r="G167" s="147"/>
      <c r="H167" s="147"/>
    </row>
    <row r="168" spans="7:8" ht="12.75">
      <c r="G168" s="147"/>
      <c r="H168" s="147"/>
    </row>
    <row r="169" spans="2:8" ht="12.75">
      <c r="B169" s="148"/>
      <c r="C169" s="148"/>
      <c r="D169" s="148"/>
      <c r="G169" s="147"/>
      <c r="H169" s="147"/>
    </row>
    <row r="170" spans="2:8" ht="12.75">
      <c r="B170" s="148"/>
      <c r="G170" s="147"/>
      <c r="H170" s="147"/>
    </row>
    <row r="171" spans="2:8" ht="12.75">
      <c r="B171" s="148"/>
      <c r="C171" s="143"/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7:8" ht="12.75">
      <c r="G176" s="147"/>
      <c r="H176" s="147"/>
    </row>
    <row r="177" spans="3:8" ht="12.75">
      <c r="C177" s="143"/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  <row r="401" spans="7:8" ht="12.75">
      <c r="G401" s="147"/>
      <c r="H401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640156.8999999999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640156.8999999999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2019-04-18T11:36:14Z</dcterms:modified>
  <cp:category/>
  <cp:version/>
  <cp:contentType/>
  <cp:contentStatus/>
</cp:coreProperties>
</file>